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i\Downloads\"/>
    </mc:Choice>
  </mc:AlternateContent>
  <xr:revisionPtr revIDLastSave="0" documentId="13_ncr:1_{98D6CD0C-4901-46DB-8976-D66D1E5A055E}" xr6:coauthVersionLast="47" xr6:coauthVersionMax="47" xr10:uidLastSave="{00000000-0000-0000-0000-000000000000}"/>
  <bookViews>
    <workbookView xWindow="-120" yWindow="-120" windowWidth="20730" windowHeight="11040" tabRatio="400" activeTab="1" xr2:uid="{00000000-000D-0000-FFFF-FFFF00000000}"/>
  </bookViews>
  <sheets>
    <sheet name="Direto" sheetId="1" r:id="rId1"/>
    <sheet name="Direto (2)" sheetId="3" r:id="rId2"/>
    <sheet name="Direto (3)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4" l="1"/>
  <c r="H14" i="4"/>
  <c r="H24" i="4"/>
  <c r="H25" i="4" s="1"/>
  <c r="F23" i="4"/>
  <c r="H20" i="4"/>
  <c r="F19" i="4"/>
  <c r="F20" i="4" s="1"/>
  <c r="H13" i="4"/>
  <c r="I13" i="4" s="1"/>
  <c r="H12" i="4"/>
  <c r="I12" i="4" s="1"/>
  <c r="F12" i="4"/>
  <c r="H11" i="4"/>
  <c r="I11" i="4" s="1"/>
  <c r="F11" i="4"/>
  <c r="F10" i="4"/>
  <c r="H8" i="4"/>
  <c r="I23" i="4" s="1"/>
  <c r="F5" i="4"/>
  <c r="F15" i="4" s="1"/>
  <c r="H8" i="3"/>
  <c r="I18" i="3" s="1"/>
  <c r="H23" i="3"/>
  <c r="H24" i="3" s="1"/>
  <c r="F22" i="3"/>
  <c r="F24" i="3" s="1"/>
  <c r="H19" i="3"/>
  <c r="F18" i="3"/>
  <c r="F19" i="3" s="1"/>
  <c r="H13" i="3"/>
  <c r="I13" i="3" s="1"/>
  <c r="H12" i="3"/>
  <c r="I12" i="3" s="1"/>
  <c r="F12" i="3"/>
  <c r="H11" i="3"/>
  <c r="I11" i="3" s="1"/>
  <c r="F11" i="3"/>
  <c r="F10" i="3"/>
  <c r="G10" i="3" s="1"/>
  <c r="F5" i="3"/>
  <c r="F14" i="3" s="1"/>
  <c r="F10" i="1"/>
  <c r="H12" i="1"/>
  <c r="F12" i="1"/>
  <c r="F11" i="1"/>
  <c r="F22" i="1"/>
  <c r="F24" i="1" s="1"/>
  <c r="F18" i="1"/>
  <c r="F19" i="1" s="1"/>
  <c r="F5" i="1"/>
  <c r="H13" i="1"/>
  <c r="H23" i="1"/>
  <c r="H24" i="1" s="1"/>
  <c r="H19" i="1"/>
  <c r="H11" i="1"/>
  <c r="G10" i="4" l="1"/>
  <c r="H15" i="4"/>
  <c r="H27" i="4" s="1"/>
  <c r="G23" i="4"/>
  <c r="G24" i="4"/>
  <c r="G12" i="4"/>
  <c r="I10" i="4"/>
  <c r="I19" i="4"/>
  <c r="I24" i="4"/>
  <c r="G19" i="4"/>
  <c r="G13" i="4"/>
  <c r="F25" i="4"/>
  <c r="F27" i="4" s="1"/>
  <c r="G11" i="4"/>
  <c r="F8" i="4"/>
  <c r="F26" i="3"/>
  <c r="G11" i="3"/>
  <c r="G12" i="3"/>
  <c r="I22" i="3"/>
  <c r="G23" i="3"/>
  <c r="F8" i="3"/>
  <c r="I23" i="3"/>
  <c r="I10" i="3"/>
  <c r="H14" i="3"/>
  <c r="H26" i="3" s="1"/>
  <c r="G13" i="3"/>
  <c r="G18" i="3"/>
  <c r="G22" i="3"/>
  <c r="H14" i="1"/>
  <c r="H26" i="1" s="1"/>
  <c r="F14" i="1"/>
  <c r="F26" i="1" s="1"/>
</calcChain>
</file>

<file path=xl/sharedStrings.xml><?xml version="1.0" encoding="utf-8"?>
<sst xmlns="http://schemas.openxmlformats.org/spreadsheetml/2006/main" count="126" uniqueCount="35">
  <si>
    <t/>
  </si>
  <si>
    <t>FLUXOS DE CAIXA ORIGINÁRIOS DE ATIVIDADES OPERACIONAIS</t>
  </si>
  <si>
    <t/>
  </si>
  <si>
    <t/>
  </si>
  <si>
    <t>ENTRADAS</t>
  </si>
  <si>
    <t/>
  </si>
  <si>
    <t/>
  </si>
  <si>
    <t>SAÍDAS</t>
  </si>
  <si>
    <t/>
  </si>
  <si>
    <t/>
  </si>
  <si>
    <t/>
  </si>
  <si>
    <t>Pagamentos de Fornecedores</t>
  </si>
  <si>
    <t>Pagamentos de Salários e Encargos Sociais</t>
  </si>
  <si>
    <t/>
  </si>
  <si>
    <t/>
  </si>
  <si>
    <t/>
  </si>
  <si>
    <t>Despesas Gerais</t>
  </si>
  <si>
    <t/>
  </si>
  <si>
    <t>Juros e tarifas bancárias</t>
  </si>
  <si>
    <t>Disponibilidades Líquidas Geradas Nas Atividades Operacionais</t>
  </si>
  <si>
    <t>FLUXOS DE CAIXA ORIGINÁRIOS DE ATIVIDADES DE INVESTIMENTOS</t>
  </si>
  <si>
    <t>(-) Compras de Imobilizado</t>
  </si>
  <si>
    <t>Disponibilidades Líquidas Geradas Atividades Investimentos</t>
  </si>
  <si>
    <t>FLUXOS DE CAIXA ORIGINÁRIOS DE ATIVIDADES DE FINANCIAMENTOS</t>
  </si>
  <si>
    <t>Disponibilidades Líquidas Geradas Atividades Financiamentos</t>
  </si>
  <si>
    <t>Aumento (Redução) Nas Disponibilidades</t>
  </si>
  <si>
    <t>Disponibilidades no Início do Período</t>
  </si>
  <si>
    <t>Disponibilidades no Final do Período</t>
  </si>
  <si>
    <t xml:space="preserve">Demonstração dos Fluxos de Caixa </t>
  </si>
  <si>
    <t>(-) Pagamentos de Empréstimos</t>
  </si>
  <si>
    <t>Venda de imobilizado</t>
  </si>
  <si>
    <t>Recebimentos de associados</t>
  </si>
  <si>
    <t>Outros recebimentos</t>
  </si>
  <si>
    <t>Recebimentos de aluguéis</t>
  </si>
  <si>
    <t>Recebimentos de empréstimos/juros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</si>
</sst>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rgb="FF000000"/>
      <name val="Arial"/>
    </font>
    <font>
      <b/>
      <sz val="10"/>
      <color rgb="FF000000"/>
      <name val="Arial"/>
      <charset val="1"/>
    </font>
    <font>
      <sz val="8"/>
      <color rgb="FF000000"/>
      <name val="Arial"/>
      <charset val="1"/>
    </font>
    <font>
      <sz val="8"/>
      <color rgb="FF000000"/>
      <name val="Arial"/>
      <charset val="1"/>
    </font>
    <font>
      <sz val="12"/>
      <color rgb="FF000000"/>
      <name val="Arial"/>
    </font>
    <font>
      <sz val="8"/>
      <color rgb="FF000000"/>
      <name val="Arial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none">
        <fgColor indexed="0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horizontal="left" vertical="top" wrapText="1"/>
    </xf>
    <xf numFmtId="0" fontId="4" fillId="2" borderId="0">
      <alignment horizontal="left" vertical="top" wrapText="1"/>
    </xf>
  </cellStyleXfs>
  <cellXfs count="18">
    <xf numFmtId="0" fontId="0" fillId="0" borderId="0" xfId="0">
      <alignment horizontal="left" vertical="top" wrapText="1"/>
    </xf>
    <xf numFmtId="0" fontId="1" fillId="2" borderId="0" xfId="0" applyFont="1" applyFill="1" applyAlignment="1">
      <alignment horizontal="left" vertical="top" wrapText="1" readingOrder="1"/>
    </xf>
    <xf numFmtId="0" fontId="2" fillId="2" borderId="0" xfId="0" applyFont="1" applyFill="1" applyAlignment="1">
      <alignment horizontal="left" vertical="top" wrapText="1" readingOrder="1"/>
    </xf>
    <xf numFmtId="0" fontId="3" fillId="2" borderId="0" xfId="0" applyFont="1" applyFill="1" applyAlignment="1">
      <alignment horizontal="left" vertical="top" wrapText="1" readingOrder="1"/>
    </xf>
    <xf numFmtId="0" fontId="5" fillId="0" borderId="0" xfId="0" applyFont="1">
      <alignment horizontal="left" vertical="top" wrapText="1"/>
    </xf>
    <xf numFmtId="0" fontId="6" fillId="0" borderId="0" xfId="0" applyFont="1" applyAlignment="1">
      <alignment horizontal="center" vertical="top" wrapText="1"/>
    </xf>
    <xf numFmtId="4" fontId="5" fillId="0" borderId="0" xfId="0" applyNumberFormat="1" applyFont="1" applyAlignment="1">
      <alignment horizontal="right" vertical="top" wrapText="1"/>
    </xf>
    <xf numFmtId="0" fontId="5" fillId="2" borderId="0" xfId="0" applyFont="1" applyFill="1" applyAlignment="1">
      <alignment horizontal="left" vertical="top" wrapText="1" readingOrder="1"/>
    </xf>
    <xf numFmtId="0" fontId="5" fillId="2" borderId="0" xfId="1" applyFont="1" applyAlignment="1">
      <alignment horizontal="left" vertical="top" wrapText="1" readingOrder="1"/>
    </xf>
    <xf numFmtId="0" fontId="3" fillId="2" borderId="0" xfId="0" applyFont="1" applyFill="1" applyAlignment="1">
      <alignment horizontal="left" vertical="top" wrapText="1" readingOrder="1"/>
    </xf>
    <xf numFmtId="0" fontId="5" fillId="2" borderId="0" xfId="0" applyFont="1" applyFill="1" applyAlignment="1">
      <alignment horizontal="left" vertical="top" wrapText="1" readingOrder="1"/>
    </xf>
    <xf numFmtId="0" fontId="2" fillId="2" borderId="0" xfId="0" applyFont="1" applyFill="1" applyAlignment="1">
      <alignment horizontal="left" vertical="top" wrapText="1" readingOrder="1"/>
    </xf>
    <xf numFmtId="0" fontId="0" fillId="0" borderId="0" xfId="0" applyAlignment="1">
      <alignment horizontal="left" vertical="top" wrapText="1" readingOrder="1"/>
    </xf>
    <xf numFmtId="0" fontId="1" fillId="2" borderId="0" xfId="0" applyFont="1" applyFill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 wrapText="1"/>
    </xf>
    <xf numFmtId="4" fontId="5" fillId="0" borderId="0" xfId="0" applyNumberFormat="1" applyFont="1">
      <alignment horizontal="left" vertical="top" wrapText="1"/>
    </xf>
    <xf numFmtId="10" fontId="6" fillId="0" borderId="0" xfId="0" applyNumberFormat="1" applyFont="1" applyAlignment="1">
      <alignment horizontal="center" vertical="top" wrapText="1"/>
    </xf>
    <xf numFmtId="10" fontId="5" fillId="0" borderId="0" xfId="0" applyNumberFormat="1" applyFont="1" applyAlignment="1">
      <alignment horizontal="center" vertical="top" wrapText="1"/>
    </xf>
  </cellXfs>
  <cellStyles count="2">
    <cellStyle name="Normal" xfId="0" builtinId="0"/>
    <cellStyle name="Normal 2" xfId="1" xr:uid="{70C26152-BDB5-4DEB-BF67-93570510F797}"/>
  </cellStyles>
  <dxfs count="0"/>
  <tableStyles count="0" defaultTableStyle="TableStyleMedium9" defaultPivotStyle="PivotStyleLight16"/>
  <colors>
    <indexedColors>
      <rgbColor rgb="FFFFFFFF"/>
      <rgbColor rgb="FFFF0000"/>
      <rgbColor rgb="FF00FF00"/>
      <rgbColor rgb="FF0000FF"/>
      <rgbColor rgb="FFFFFF00"/>
      <rgbColor rgb="FFFF00FF"/>
      <rgbColor rgb="FF00FF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opLeftCell="A4" workbookViewId="0">
      <selection activeCell="H28" sqref="H28:H29"/>
    </sheetView>
  </sheetViews>
  <sheetFormatPr defaultRowHeight="15" x14ac:dyDescent="0.2"/>
  <cols>
    <col min="1" max="1" width="0.88671875" customWidth="1"/>
    <col min="2" max="3" width="2.5546875" customWidth="1"/>
    <col min="4" max="4" width="32" customWidth="1"/>
    <col min="5" max="5" width="4.21875" customWidth="1"/>
    <col min="6" max="6" width="8.88671875" style="4"/>
    <col min="7" max="7" width="2.77734375" style="4" customWidth="1"/>
    <col min="8" max="8" width="8.88671875" style="4"/>
    <col min="9" max="9" width="5" customWidth="1"/>
  </cols>
  <sheetData>
    <row r="1" spans="1:8" ht="14.25" customHeight="1" x14ac:dyDescent="0.2">
      <c r="A1" s="13" t="s">
        <v>28</v>
      </c>
      <c r="B1" s="13"/>
      <c r="C1" s="13"/>
      <c r="D1" s="13"/>
      <c r="E1" s="13"/>
    </row>
    <row r="2" spans="1:8" ht="14.25" customHeight="1" x14ac:dyDescent="0.2">
      <c r="A2" s="1"/>
      <c r="B2" s="1"/>
      <c r="C2" s="1"/>
      <c r="D2" s="1"/>
      <c r="E2" s="1"/>
      <c r="F2" s="5">
        <v>2025</v>
      </c>
      <c r="G2" s="5"/>
      <c r="H2" s="5">
        <v>2024</v>
      </c>
    </row>
    <row r="3" spans="1:8" ht="11.45" customHeight="1" x14ac:dyDescent="0.2">
      <c r="A3" s="2" t="s">
        <v>0</v>
      </c>
      <c r="B3" s="9" t="s">
        <v>1</v>
      </c>
      <c r="C3" s="9"/>
      <c r="D3" s="9"/>
      <c r="E3" s="9"/>
      <c r="F3" s="6"/>
      <c r="G3" s="6"/>
      <c r="H3" s="6"/>
    </row>
    <row r="4" spans="1:8" ht="11.45" customHeight="1" x14ac:dyDescent="0.2">
      <c r="A4" s="11" t="s">
        <v>2</v>
      </c>
      <c r="B4" s="11"/>
      <c r="C4" s="9" t="s">
        <v>4</v>
      </c>
      <c r="D4" s="9"/>
      <c r="E4" s="9"/>
      <c r="F4" s="6"/>
      <c r="G4" s="6"/>
      <c r="H4" s="6"/>
    </row>
    <row r="5" spans="1:8" ht="11.45" customHeight="1" x14ac:dyDescent="0.2">
      <c r="A5" s="11" t="s">
        <v>0</v>
      </c>
      <c r="B5" s="11"/>
      <c r="C5" s="11"/>
      <c r="D5" s="10" t="s">
        <v>31</v>
      </c>
      <c r="E5" s="9"/>
      <c r="F5" s="6">
        <f>992823.55+199483.44</f>
        <v>1192306.99</v>
      </c>
      <c r="G5" s="6"/>
      <c r="H5" s="6">
        <v>1531545.5</v>
      </c>
    </row>
    <row r="6" spans="1:8" ht="11.45" customHeight="1" x14ac:dyDescent="0.2">
      <c r="A6" s="2"/>
      <c r="B6" s="2"/>
      <c r="C6" s="2"/>
      <c r="D6" s="7" t="s">
        <v>33</v>
      </c>
      <c r="E6" s="3"/>
      <c r="F6" s="6">
        <v>190980</v>
      </c>
      <c r="G6" s="6"/>
      <c r="H6" s="6">
        <v>139868.16</v>
      </c>
    </row>
    <row r="7" spans="1:8" ht="11.45" customHeight="1" x14ac:dyDescent="0.2">
      <c r="A7" s="11" t="s">
        <v>0</v>
      </c>
      <c r="B7" s="11"/>
      <c r="C7" s="11"/>
      <c r="D7" s="10" t="s">
        <v>32</v>
      </c>
      <c r="E7" s="9"/>
      <c r="F7" s="6">
        <v>120118.3</v>
      </c>
      <c r="G7" s="6"/>
      <c r="H7" s="6">
        <v>648749.21</v>
      </c>
    </row>
    <row r="8" spans="1:8" ht="11.45" customHeight="1" x14ac:dyDescent="0.2">
      <c r="F8" s="6"/>
      <c r="G8" s="6"/>
      <c r="H8" s="6"/>
    </row>
    <row r="9" spans="1:8" ht="11.45" customHeight="1" x14ac:dyDescent="0.2">
      <c r="A9" s="11" t="s">
        <v>5</v>
      </c>
      <c r="B9" s="11"/>
      <c r="C9" s="9" t="s">
        <v>7</v>
      </c>
      <c r="D9" s="9"/>
      <c r="E9" s="9"/>
      <c r="F9" s="6"/>
      <c r="G9" s="6"/>
      <c r="H9" s="6"/>
    </row>
    <row r="10" spans="1:8" ht="11.45" customHeight="1" x14ac:dyDescent="0.2">
      <c r="A10" s="11" t="s">
        <v>8</v>
      </c>
      <c r="B10" s="11"/>
      <c r="C10" s="11"/>
      <c r="D10" s="9" t="s">
        <v>11</v>
      </c>
      <c r="E10" s="9"/>
      <c r="F10" s="6">
        <f>97188.33-80123.15</f>
        <v>17065.180000000008</v>
      </c>
      <c r="G10" s="6"/>
      <c r="H10" s="6">
        <v>2466.94</v>
      </c>
    </row>
    <row r="11" spans="1:8" ht="11.45" customHeight="1" x14ac:dyDescent="0.2">
      <c r="A11" s="11" t="s">
        <v>3</v>
      </c>
      <c r="B11" s="11"/>
      <c r="C11" s="11"/>
      <c r="D11" s="9" t="s">
        <v>12</v>
      </c>
      <c r="E11" s="9"/>
      <c r="F11" s="6">
        <f>25414.69+6207.93+286172.79+28853.4+574517.85+26582.97</f>
        <v>947749.62999999989</v>
      </c>
      <c r="G11" s="6"/>
      <c r="H11" s="6">
        <f>22457.33+9797.87+411447.57+71155.43+771085.56+32955.82+5090.4</f>
        <v>1323989.98</v>
      </c>
    </row>
    <row r="12" spans="1:8" ht="11.45" customHeight="1" x14ac:dyDescent="0.2">
      <c r="A12" s="11" t="s">
        <v>13</v>
      </c>
      <c r="B12" s="11"/>
      <c r="C12" s="11"/>
      <c r="D12" s="9" t="s">
        <v>16</v>
      </c>
      <c r="E12" s="9"/>
      <c r="F12" s="6">
        <f>5365+3723.92+62062.1+35293.07+16212.93+148310.2-46712.11+9951.91+5714.5+8854.25+22965.11+33097.5+3597.95+7695.68+43800.62+19785.33+18240+7444.78</f>
        <v>405402.74000000005</v>
      </c>
      <c r="G12" s="6"/>
      <c r="H12" s="6">
        <f>177779.63+10824.18+15061.66+6832.43+74625.24+1172.95+18344.34+29831.66+14915.97+4836.92+32465.51+21740.48+23747.78+8458.17+51497.57+28157.27+7861.8+10962.21+3913.8-19962.89</f>
        <v>523066.68000000005</v>
      </c>
    </row>
    <row r="13" spans="1:8" ht="11.45" customHeight="1" x14ac:dyDescent="0.2">
      <c r="A13" s="11" t="s">
        <v>17</v>
      </c>
      <c r="B13" s="11"/>
      <c r="C13" s="11"/>
      <c r="D13" s="9" t="s">
        <v>18</v>
      </c>
      <c r="E13" s="9"/>
      <c r="F13" s="6">
        <v>46148.57</v>
      </c>
      <c r="G13" s="6"/>
      <c r="H13" s="6">
        <f>6747.42+23324.67</f>
        <v>30072.089999999997</v>
      </c>
    </row>
    <row r="14" spans="1:8" ht="11.45" customHeight="1" x14ac:dyDescent="0.2">
      <c r="A14" s="11" t="s">
        <v>6</v>
      </c>
      <c r="B14" s="11"/>
      <c r="C14" s="9" t="s">
        <v>19</v>
      </c>
      <c r="D14" s="9"/>
      <c r="E14" s="9"/>
      <c r="F14" s="6">
        <f>F5+F7-F10-F11-F12-F13</f>
        <v>-103940.82999999984</v>
      </c>
      <c r="G14" s="6"/>
      <c r="H14" s="6">
        <f>H5+H7+H6-H10-H11-H12-H13</f>
        <v>440567.18000000017</v>
      </c>
    </row>
    <row r="15" spans="1:8" ht="11.45" customHeight="1" x14ac:dyDescent="0.2">
      <c r="F15" s="6"/>
      <c r="G15" s="6"/>
      <c r="H15" s="6"/>
    </row>
    <row r="16" spans="1:8" ht="11.45" customHeight="1" x14ac:dyDescent="0.2">
      <c r="A16" s="2" t="s">
        <v>9</v>
      </c>
      <c r="B16" s="9" t="s">
        <v>20</v>
      </c>
      <c r="C16" s="9"/>
      <c r="D16" s="9"/>
      <c r="E16" s="9"/>
      <c r="F16" s="6"/>
      <c r="G16" s="6"/>
      <c r="H16" s="6"/>
    </row>
    <row r="17" spans="1:8" ht="11.45" customHeight="1" x14ac:dyDescent="0.2">
      <c r="A17" s="2"/>
      <c r="B17" s="3"/>
      <c r="C17" s="8" t="s">
        <v>30</v>
      </c>
      <c r="D17" s="12"/>
      <c r="E17" s="3"/>
      <c r="F17" s="6"/>
      <c r="G17" s="6"/>
      <c r="H17" s="6"/>
    </row>
    <row r="18" spans="1:8" ht="11.45" customHeight="1" x14ac:dyDescent="0.2">
      <c r="A18" s="11" t="s">
        <v>10</v>
      </c>
      <c r="B18" s="11"/>
      <c r="C18" s="9" t="s">
        <v>21</v>
      </c>
      <c r="D18" s="9"/>
      <c r="E18" s="9"/>
      <c r="F18" s="6">
        <f>190367.61-735</f>
        <v>189632.61</v>
      </c>
      <c r="G18" s="6"/>
      <c r="H18" s="6">
        <v>215543.8</v>
      </c>
    </row>
    <row r="19" spans="1:8" ht="11.45" customHeight="1" x14ac:dyDescent="0.2">
      <c r="A19" s="11" t="s">
        <v>2</v>
      </c>
      <c r="B19" s="11"/>
      <c r="C19" s="9" t="s">
        <v>22</v>
      </c>
      <c r="D19" s="9"/>
      <c r="E19" s="9"/>
      <c r="F19" s="6">
        <f>F17-F18</f>
        <v>-189632.61</v>
      </c>
      <c r="G19" s="6"/>
      <c r="H19" s="6">
        <f>H17-H18</f>
        <v>-215543.8</v>
      </c>
    </row>
    <row r="20" spans="1:8" ht="11.45" customHeight="1" x14ac:dyDescent="0.2">
      <c r="F20" s="6"/>
      <c r="G20" s="6"/>
      <c r="H20" s="6"/>
    </row>
    <row r="21" spans="1:8" ht="11.45" customHeight="1" x14ac:dyDescent="0.2">
      <c r="A21" s="2" t="s">
        <v>3</v>
      </c>
      <c r="B21" s="9" t="s">
        <v>23</v>
      </c>
      <c r="C21" s="9"/>
      <c r="D21" s="9"/>
      <c r="E21" s="9"/>
      <c r="F21" s="6"/>
      <c r="G21" s="6"/>
      <c r="H21" s="6"/>
    </row>
    <row r="22" spans="1:8" ht="11.45" customHeight="1" x14ac:dyDescent="0.2">
      <c r="A22" s="2"/>
      <c r="B22" s="3"/>
      <c r="C22" s="11" t="s">
        <v>34</v>
      </c>
      <c r="D22" s="12"/>
      <c r="E22" s="3"/>
      <c r="F22" s="6">
        <f>220000+24253.91</f>
        <v>244253.91</v>
      </c>
      <c r="G22" s="6"/>
      <c r="H22" s="6">
        <v>3304.49</v>
      </c>
    </row>
    <row r="23" spans="1:8" ht="11.45" customHeight="1" x14ac:dyDescent="0.2">
      <c r="A23" s="11" t="s">
        <v>3</v>
      </c>
      <c r="B23" s="11"/>
      <c r="C23" s="10" t="s">
        <v>29</v>
      </c>
      <c r="D23" s="9"/>
      <c r="E23" s="9"/>
      <c r="F23" s="6">
        <v>47868.800000000003</v>
      </c>
      <c r="G23" s="6"/>
      <c r="H23" s="6">
        <f>78040.3+22500</f>
        <v>100540.3</v>
      </c>
    </row>
    <row r="24" spans="1:8" ht="11.45" customHeight="1" x14ac:dyDescent="0.2">
      <c r="A24" s="11" t="s">
        <v>14</v>
      </c>
      <c r="B24" s="11"/>
      <c r="C24" s="9" t="s">
        <v>24</v>
      </c>
      <c r="D24" s="9"/>
      <c r="E24" s="9"/>
      <c r="F24" s="6">
        <f>F22-F23</f>
        <v>196385.11</v>
      </c>
      <c r="G24" s="6"/>
      <c r="H24" s="6">
        <f>H22-H23</f>
        <v>-97235.81</v>
      </c>
    </row>
    <row r="25" spans="1:8" ht="11.45" customHeight="1" x14ac:dyDescent="0.2">
      <c r="F25" s="6"/>
      <c r="G25" s="6"/>
      <c r="H25" s="6"/>
    </row>
    <row r="26" spans="1:8" ht="11.45" customHeight="1" x14ac:dyDescent="0.2">
      <c r="A26" s="2" t="s">
        <v>15</v>
      </c>
      <c r="B26" s="9" t="s">
        <v>25</v>
      </c>
      <c r="C26" s="9"/>
      <c r="D26" s="9"/>
      <c r="E26" s="9"/>
      <c r="F26" s="14">
        <f>F14+F19+F24</f>
        <v>-97188.329999999842</v>
      </c>
      <c r="G26" s="14"/>
      <c r="H26" s="14">
        <f>H14+H19+H24</f>
        <v>127787.57000000018</v>
      </c>
    </row>
    <row r="27" spans="1:8" ht="11.45" customHeight="1" x14ac:dyDescent="0.2">
      <c r="F27" s="6"/>
      <c r="G27" s="6"/>
      <c r="H27" s="6"/>
    </row>
    <row r="28" spans="1:8" ht="11.45" customHeight="1" x14ac:dyDescent="0.2">
      <c r="A28" s="2" t="s">
        <v>0</v>
      </c>
      <c r="B28" s="9" t="s">
        <v>26</v>
      </c>
      <c r="C28" s="9"/>
      <c r="D28" s="9"/>
      <c r="E28" s="9"/>
      <c r="F28" s="14">
        <v>247869.68</v>
      </c>
      <c r="G28" s="6"/>
      <c r="H28" s="14">
        <v>88766.13</v>
      </c>
    </row>
    <row r="29" spans="1:8" ht="11.45" customHeight="1" x14ac:dyDescent="0.2">
      <c r="A29" s="2" t="s">
        <v>0</v>
      </c>
      <c r="B29" s="9" t="s">
        <v>27</v>
      </c>
      <c r="C29" s="9"/>
      <c r="D29" s="9"/>
      <c r="E29" s="9"/>
      <c r="F29" s="14">
        <v>149384.88</v>
      </c>
      <c r="G29" s="6"/>
      <c r="H29" s="14">
        <v>247869.68</v>
      </c>
    </row>
    <row r="30" spans="1:8" ht="11.45" customHeight="1" x14ac:dyDescent="0.2">
      <c r="F30" s="6"/>
      <c r="G30" s="6"/>
      <c r="H30" s="6"/>
    </row>
    <row r="32" spans="1:8" x14ac:dyDescent="0.2">
      <c r="F32" s="15"/>
      <c r="G32" s="15"/>
      <c r="H32" s="15"/>
    </row>
  </sheetData>
  <mergeCells count="35">
    <mergeCell ref="A1:E1"/>
    <mergeCell ref="A7:C7"/>
    <mergeCell ref="D7:E7"/>
    <mergeCell ref="C9:E9"/>
    <mergeCell ref="A9:B9"/>
    <mergeCell ref="D10:E10"/>
    <mergeCell ref="A10:C10"/>
    <mergeCell ref="B3:E3"/>
    <mergeCell ref="C4:E4"/>
    <mergeCell ref="A4:B4"/>
    <mergeCell ref="D5:E5"/>
    <mergeCell ref="A5:C5"/>
    <mergeCell ref="D13:E13"/>
    <mergeCell ref="A13:C13"/>
    <mergeCell ref="C14:E14"/>
    <mergeCell ref="A14:B14"/>
    <mergeCell ref="D11:E11"/>
    <mergeCell ref="A11:C11"/>
    <mergeCell ref="D12:E12"/>
    <mergeCell ref="A12:C12"/>
    <mergeCell ref="B16:E16"/>
    <mergeCell ref="C18:E18"/>
    <mergeCell ref="A18:B18"/>
    <mergeCell ref="C19:E19"/>
    <mergeCell ref="A19:B19"/>
    <mergeCell ref="C17:D17"/>
    <mergeCell ref="B26:E26"/>
    <mergeCell ref="B28:E28"/>
    <mergeCell ref="B29:E29"/>
    <mergeCell ref="B21:E21"/>
    <mergeCell ref="C23:E23"/>
    <mergeCell ref="A23:B23"/>
    <mergeCell ref="C24:E24"/>
    <mergeCell ref="A24:B24"/>
    <mergeCell ref="C22:D22"/>
  </mergeCells>
  <pageMargins left="0.39" right="0.39" top="0.39" bottom="0.39" header="0" footer="0"/>
  <pageSetup paperSize="9" firstPageNumber="0" orientation="portrait" useFirstPageNumber="1" errors="blank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7E3C9-57F4-48F1-BF39-CBD7806719AE}">
  <dimension ref="A1:I32"/>
  <sheetViews>
    <sheetView tabSelected="1" topLeftCell="A4" workbookViewId="0">
      <selection activeCell="H14" sqref="H14"/>
    </sheetView>
  </sheetViews>
  <sheetFormatPr defaultRowHeight="15" x14ac:dyDescent="0.2"/>
  <cols>
    <col min="1" max="1" width="0.88671875" customWidth="1"/>
    <col min="2" max="3" width="2.5546875" customWidth="1"/>
    <col min="4" max="4" width="32" customWidth="1"/>
    <col min="5" max="5" width="4.21875" customWidth="1"/>
    <col min="6" max="6" width="8.88671875" style="4"/>
    <col min="7" max="7" width="4.88671875" style="17" bestFit="1" customWidth="1"/>
    <col min="8" max="8" width="8.88671875" style="4"/>
    <col min="9" max="9" width="5" style="17" customWidth="1"/>
  </cols>
  <sheetData>
    <row r="1" spans="1:9" ht="14.25" customHeight="1" x14ac:dyDescent="0.2">
      <c r="A1" s="13" t="s">
        <v>28</v>
      </c>
      <c r="B1" s="13"/>
      <c r="C1" s="13"/>
      <c r="D1" s="13"/>
      <c r="E1" s="13"/>
    </row>
    <row r="2" spans="1:9" ht="14.25" customHeight="1" x14ac:dyDescent="0.2">
      <c r="A2" s="1"/>
      <c r="B2" s="1"/>
      <c r="C2" s="1"/>
      <c r="D2" s="1"/>
      <c r="E2" s="1"/>
      <c r="F2" s="5">
        <v>2025</v>
      </c>
      <c r="G2" s="16"/>
      <c r="H2" s="5">
        <v>2024</v>
      </c>
    </row>
    <row r="3" spans="1:9" ht="11.45" customHeight="1" x14ac:dyDescent="0.2">
      <c r="A3" s="2" t="s">
        <v>0</v>
      </c>
      <c r="B3" s="9" t="s">
        <v>1</v>
      </c>
      <c r="C3" s="9"/>
      <c r="D3" s="9"/>
      <c r="E3" s="9"/>
      <c r="F3" s="6"/>
      <c r="H3" s="6"/>
    </row>
    <row r="4" spans="1:9" ht="11.45" customHeight="1" x14ac:dyDescent="0.2">
      <c r="A4" s="11" t="s">
        <v>0</v>
      </c>
      <c r="B4" s="11"/>
      <c r="C4" s="9" t="s">
        <v>4</v>
      </c>
      <c r="D4" s="9"/>
      <c r="E4" s="9"/>
      <c r="F4" s="6"/>
      <c r="H4" s="6"/>
    </row>
    <row r="5" spans="1:9" ht="11.45" customHeight="1" x14ac:dyDescent="0.2">
      <c r="A5" s="11" t="s">
        <v>0</v>
      </c>
      <c r="B5" s="11"/>
      <c r="C5" s="11"/>
      <c r="D5" s="10" t="s">
        <v>31</v>
      </c>
      <c r="E5" s="9"/>
      <c r="F5" s="6">
        <f>992823.55+199483.44</f>
        <v>1192306.99</v>
      </c>
      <c r="H5" s="6">
        <v>1531545.5</v>
      </c>
    </row>
    <row r="6" spans="1:9" ht="11.45" customHeight="1" x14ac:dyDescent="0.2">
      <c r="A6" s="2"/>
      <c r="B6" s="2"/>
      <c r="C6" s="2"/>
      <c r="D6" s="7" t="s">
        <v>33</v>
      </c>
      <c r="E6" s="3"/>
      <c r="F6" s="6">
        <v>190980</v>
      </c>
      <c r="H6" s="6">
        <v>139868.16</v>
      </c>
    </row>
    <row r="7" spans="1:9" ht="11.45" customHeight="1" x14ac:dyDescent="0.2">
      <c r="A7" s="11" t="s">
        <v>0</v>
      </c>
      <c r="B7" s="11"/>
      <c r="C7" s="11"/>
      <c r="D7" s="10" t="s">
        <v>32</v>
      </c>
      <c r="E7" s="9"/>
      <c r="F7" s="6">
        <v>120118.3</v>
      </c>
      <c r="H7" s="6">
        <v>648749.21</v>
      </c>
    </row>
    <row r="8" spans="1:9" ht="11.45" customHeight="1" x14ac:dyDescent="0.2">
      <c r="F8" s="6">
        <f>F5+F6</f>
        <v>1383286.99</v>
      </c>
      <c r="H8" s="6">
        <f>H5+H6</f>
        <v>1671413.66</v>
      </c>
    </row>
    <row r="9" spans="1:9" ht="11.45" customHeight="1" x14ac:dyDescent="0.2">
      <c r="A9" s="11" t="s">
        <v>0</v>
      </c>
      <c r="B9" s="11"/>
      <c r="C9" s="9" t="s">
        <v>7</v>
      </c>
      <c r="D9" s="9"/>
      <c r="E9" s="9"/>
      <c r="F9" s="6"/>
      <c r="H9" s="6"/>
    </row>
    <row r="10" spans="1:9" ht="11.45" customHeight="1" x14ac:dyDescent="0.2">
      <c r="A10" s="11" t="s">
        <v>0</v>
      </c>
      <c r="B10" s="11"/>
      <c r="C10" s="11"/>
      <c r="D10" s="9" t="s">
        <v>11</v>
      </c>
      <c r="E10" s="9"/>
      <c r="F10" s="6">
        <f>97188.33-80123.15</f>
        <v>17065.180000000008</v>
      </c>
      <c r="G10" s="17">
        <f>F10/$F$5</f>
        <v>1.431274004356882E-2</v>
      </c>
      <c r="H10" s="6">
        <v>2466.94</v>
      </c>
      <c r="I10" s="17">
        <f>H10/$H$8</f>
        <v>1.4759601761301867E-3</v>
      </c>
    </row>
    <row r="11" spans="1:9" ht="11.45" customHeight="1" x14ac:dyDescent="0.2">
      <c r="A11" s="11" t="s">
        <v>0</v>
      </c>
      <c r="B11" s="11"/>
      <c r="C11" s="11"/>
      <c r="D11" s="9" t="s">
        <v>12</v>
      </c>
      <c r="E11" s="9"/>
      <c r="F11" s="6">
        <f>25414.69+6207.93+286172.79+28853.4+574517.85+26582.97</f>
        <v>947749.62999999989</v>
      </c>
      <c r="G11" s="17">
        <f t="shared" ref="G11:G13" si="0">F11/$F$5</f>
        <v>0.79488725466584731</v>
      </c>
      <c r="H11" s="6">
        <f>22457.33+9797.87+411447.57+71155.43+771085.56+32955.82+5090.4</f>
        <v>1323989.98</v>
      </c>
      <c r="I11" s="17">
        <f t="shared" ref="I11:I13" si="1">H11/$H$8</f>
        <v>0.79213782421761469</v>
      </c>
    </row>
    <row r="12" spans="1:9" ht="11.45" customHeight="1" x14ac:dyDescent="0.2">
      <c r="A12" s="11" t="s">
        <v>0</v>
      </c>
      <c r="B12" s="11"/>
      <c r="C12" s="11"/>
      <c r="D12" s="9" t="s">
        <v>16</v>
      </c>
      <c r="E12" s="9"/>
      <c r="F12" s="6">
        <f>5365+3723.92+62062.1+35293.07+16212.93+148310.2-46712.11+9951.91+5714.5+8854.25+22965.11+33097.5+3597.95+7695.68+43800.62+19785.33+18240+7444.78</f>
        <v>405402.74000000005</v>
      </c>
      <c r="G12" s="17">
        <f t="shared" si="0"/>
        <v>0.34001540157036236</v>
      </c>
      <c r="H12" s="6">
        <f>177779.63+10824.18+15061.66+6832.43+74625.24+1172.95+18344.34+29831.66+14915.97+4836.92+32465.51+21740.48+23747.78+8458.17+51497.57+28157.27+7861.8+10962.21+3913.8-19962.89</f>
        <v>523066.68000000005</v>
      </c>
      <c r="I12" s="17">
        <f t="shared" si="1"/>
        <v>0.31294866885316713</v>
      </c>
    </row>
    <row r="13" spans="1:9" ht="11.45" customHeight="1" x14ac:dyDescent="0.2">
      <c r="A13" s="11" t="s">
        <v>0</v>
      </c>
      <c r="B13" s="11"/>
      <c r="C13" s="11"/>
      <c r="D13" s="9" t="s">
        <v>18</v>
      </c>
      <c r="E13" s="9"/>
      <c r="F13" s="6">
        <v>46148.57</v>
      </c>
      <c r="G13" s="17">
        <f t="shared" si="0"/>
        <v>3.8705275056720084E-2</v>
      </c>
      <c r="H13" s="6">
        <f>6747.42+23324.67</f>
        <v>30072.089999999997</v>
      </c>
      <c r="I13" s="17">
        <f t="shared" si="1"/>
        <v>1.7992009231275516E-2</v>
      </c>
    </row>
    <row r="14" spans="1:9" ht="11.45" customHeight="1" x14ac:dyDescent="0.2">
      <c r="A14" s="11" t="s">
        <v>0</v>
      </c>
      <c r="B14" s="11"/>
      <c r="C14" s="9" t="s">
        <v>19</v>
      </c>
      <c r="D14" s="9"/>
      <c r="E14" s="9"/>
      <c r="F14" s="6">
        <f>F5+F7-F10-F11-F12-F13</f>
        <v>-103940.82999999984</v>
      </c>
      <c r="H14" s="6">
        <f>H5+H7+H6-H10-H11-H12-H13</f>
        <v>440567.18000000017</v>
      </c>
    </row>
    <row r="15" spans="1:9" ht="11.45" customHeight="1" x14ac:dyDescent="0.2">
      <c r="F15" s="6"/>
      <c r="H15" s="6"/>
    </row>
    <row r="16" spans="1:9" ht="11.45" customHeight="1" x14ac:dyDescent="0.2">
      <c r="A16" s="2" t="s">
        <v>0</v>
      </c>
      <c r="B16" s="9" t="s">
        <v>20</v>
      </c>
      <c r="C16" s="9"/>
      <c r="D16" s="9"/>
      <c r="E16" s="9"/>
      <c r="F16" s="6"/>
      <c r="H16" s="6"/>
    </row>
    <row r="17" spans="1:9" ht="11.45" customHeight="1" x14ac:dyDescent="0.2">
      <c r="A17" s="2"/>
      <c r="B17" s="3"/>
      <c r="C17" s="8" t="s">
        <v>30</v>
      </c>
      <c r="D17" s="12"/>
      <c r="E17" s="3"/>
      <c r="F17" s="6"/>
      <c r="H17" s="6"/>
    </row>
    <row r="18" spans="1:9" ht="11.45" customHeight="1" x14ac:dyDescent="0.2">
      <c r="A18" s="11" t="s">
        <v>0</v>
      </c>
      <c r="B18" s="11"/>
      <c r="C18" s="9" t="s">
        <v>21</v>
      </c>
      <c r="D18" s="9"/>
      <c r="E18" s="9"/>
      <c r="F18" s="6">
        <f>190367.61-735</f>
        <v>189632.61</v>
      </c>
      <c r="G18" s="17">
        <f t="shared" ref="G18" si="2">F18/$F$5</f>
        <v>0.15904679884498538</v>
      </c>
      <c r="H18" s="6">
        <v>215543.8</v>
      </c>
      <c r="I18" s="17">
        <f t="shared" ref="I18" si="3">H18/$H$8</f>
        <v>0.12895897955028079</v>
      </c>
    </row>
    <row r="19" spans="1:9" ht="11.45" customHeight="1" x14ac:dyDescent="0.2">
      <c r="A19" s="11" t="s">
        <v>0</v>
      </c>
      <c r="B19" s="11"/>
      <c r="C19" s="9" t="s">
        <v>22</v>
      </c>
      <c r="D19" s="9"/>
      <c r="E19" s="9"/>
      <c r="F19" s="6">
        <f>F17-F18</f>
        <v>-189632.61</v>
      </c>
      <c r="H19" s="6">
        <f>H17-H18</f>
        <v>-215543.8</v>
      </c>
    </row>
    <row r="20" spans="1:9" ht="11.45" customHeight="1" x14ac:dyDescent="0.2">
      <c r="F20" s="6"/>
      <c r="H20" s="6"/>
    </row>
    <row r="21" spans="1:9" ht="11.45" customHeight="1" x14ac:dyDescent="0.2">
      <c r="A21" s="2" t="s">
        <v>0</v>
      </c>
      <c r="B21" s="9" t="s">
        <v>23</v>
      </c>
      <c r="C21" s="9"/>
      <c r="D21" s="9"/>
      <c r="E21" s="9"/>
      <c r="F21" s="6"/>
      <c r="H21" s="6"/>
    </row>
    <row r="22" spans="1:9" ht="11.45" customHeight="1" x14ac:dyDescent="0.2">
      <c r="A22" s="2"/>
      <c r="B22" s="3"/>
      <c r="C22" s="11" t="s">
        <v>34</v>
      </c>
      <c r="D22" s="12"/>
      <c r="E22" s="3"/>
      <c r="F22" s="6">
        <f>220000+24253.91</f>
        <v>244253.91</v>
      </c>
      <c r="G22" s="17">
        <f t="shared" ref="G22:G23" si="4">F22/$F$5</f>
        <v>0.20485823873262707</v>
      </c>
      <c r="H22" s="6">
        <v>3304.49</v>
      </c>
      <c r="I22" s="17">
        <f t="shared" ref="I22:I23" si="5">H22/$H$8</f>
        <v>1.9770629372503753E-3</v>
      </c>
    </row>
    <row r="23" spans="1:9" ht="11.45" customHeight="1" x14ac:dyDescent="0.2">
      <c r="A23" s="11" t="s">
        <v>0</v>
      </c>
      <c r="B23" s="11"/>
      <c r="C23" s="10" t="s">
        <v>29</v>
      </c>
      <c r="D23" s="9"/>
      <c r="E23" s="9"/>
      <c r="F23" s="6">
        <v>47868.800000000003</v>
      </c>
      <c r="G23" s="17">
        <f t="shared" si="4"/>
        <v>4.0148049454947841E-2</v>
      </c>
      <c r="H23" s="6">
        <f>78040.3+22500</f>
        <v>100540.3</v>
      </c>
      <c r="I23" s="17">
        <f t="shared" si="5"/>
        <v>6.015285288502429E-2</v>
      </c>
    </row>
    <row r="24" spans="1:9" ht="11.45" customHeight="1" x14ac:dyDescent="0.2">
      <c r="A24" s="11" t="s">
        <v>0</v>
      </c>
      <c r="B24" s="11"/>
      <c r="C24" s="9" t="s">
        <v>24</v>
      </c>
      <c r="D24" s="9"/>
      <c r="E24" s="9"/>
      <c r="F24" s="6">
        <f>F22-F23</f>
        <v>196385.11</v>
      </c>
      <c r="H24" s="6">
        <f>H22-H23</f>
        <v>-97235.81</v>
      </c>
    </row>
    <row r="25" spans="1:9" ht="11.45" customHeight="1" x14ac:dyDescent="0.2">
      <c r="F25" s="6"/>
      <c r="H25" s="6"/>
    </row>
    <row r="26" spans="1:9" ht="11.45" customHeight="1" x14ac:dyDescent="0.2">
      <c r="A26" s="2" t="s">
        <v>0</v>
      </c>
      <c r="B26" s="9" t="s">
        <v>25</v>
      </c>
      <c r="C26" s="9"/>
      <c r="D26" s="9"/>
      <c r="E26" s="9"/>
      <c r="F26" s="14">
        <f>F14+F19+F24</f>
        <v>-97188.329999999842</v>
      </c>
      <c r="G26" s="16"/>
      <c r="H26" s="14">
        <f>H14+H19+H24</f>
        <v>127787.57000000018</v>
      </c>
    </row>
    <row r="27" spans="1:9" ht="11.45" customHeight="1" x14ac:dyDescent="0.2">
      <c r="F27" s="6"/>
      <c r="H27" s="6"/>
    </row>
    <row r="28" spans="1:9" ht="11.45" customHeight="1" x14ac:dyDescent="0.2">
      <c r="A28" s="2" t="s">
        <v>0</v>
      </c>
      <c r="B28" s="9" t="s">
        <v>26</v>
      </c>
      <c r="C28" s="9"/>
      <c r="D28" s="9"/>
      <c r="E28" s="9"/>
      <c r="F28" s="14">
        <v>247869.68</v>
      </c>
      <c r="G28" s="6"/>
      <c r="H28" s="14">
        <v>88766.13</v>
      </c>
    </row>
    <row r="29" spans="1:9" ht="11.45" customHeight="1" x14ac:dyDescent="0.2">
      <c r="A29" s="2" t="s">
        <v>0</v>
      </c>
      <c r="B29" s="9" t="s">
        <v>27</v>
      </c>
      <c r="C29" s="9"/>
      <c r="D29" s="9"/>
      <c r="E29" s="9"/>
      <c r="F29" s="14">
        <v>149384.88</v>
      </c>
      <c r="G29" s="6"/>
      <c r="H29" s="14">
        <v>247869.68</v>
      </c>
    </row>
    <row r="30" spans="1:9" ht="11.45" customHeight="1" x14ac:dyDescent="0.2">
      <c r="F30" s="6"/>
      <c r="H30" s="6"/>
    </row>
    <row r="32" spans="1:9" x14ac:dyDescent="0.2">
      <c r="F32" s="15"/>
      <c r="H32" s="15"/>
    </row>
  </sheetData>
  <mergeCells count="35">
    <mergeCell ref="A24:B24"/>
    <mergeCell ref="C24:E24"/>
    <mergeCell ref="B26:E26"/>
    <mergeCell ref="B28:E28"/>
    <mergeCell ref="B29:E29"/>
    <mergeCell ref="A19:B19"/>
    <mergeCell ref="C19:E19"/>
    <mergeCell ref="B21:E21"/>
    <mergeCell ref="C22:D22"/>
    <mergeCell ref="A23:B23"/>
    <mergeCell ref="C23:E23"/>
    <mergeCell ref="A14:B14"/>
    <mergeCell ref="C14:E14"/>
    <mergeCell ref="B16:E16"/>
    <mergeCell ref="C17:D17"/>
    <mergeCell ref="A18:B18"/>
    <mergeCell ref="C18:E18"/>
    <mergeCell ref="A11:C11"/>
    <mergeCell ref="D11:E11"/>
    <mergeCell ref="A12:C12"/>
    <mergeCell ref="D12:E12"/>
    <mergeCell ref="A13:C13"/>
    <mergeCell ref="D13:E13"/>
    <mergeCell ref="A7:C7"/>
    <mergeCell ref="D7:E7"/>
    <mergeCell ref="A9:B9"/>
    <mergeCell ref="C9:E9"/>
    <mergeCell ref="A10:C10"/>
    <mergeCell ref="D10:E10"/>
    <mergeCell ref="A1:E1"/>
    <mergeCell ref="B3:E3"/>
    <mergeCell ref="A4:B4"/>
    <mergeCell ref="C4:E4"/>
    <mergeCell ref="A5:C5"/>
    <mergeCell ref="D5:E5"/>
  </mergeCells>
  <pageMargins left="0.39" right="0.39" top="0.39" bottom="0.39" header="0" footer="0"/>
  <pageSetup paperSize="9" firstPageNumber="0" orientation="portrait" useFirstPageNumber="1" errors="blank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3CCFF-20C3-430C-9BBC-FD272B1732DE}">
  <dimension ref="A1:I33"/>
  <sheetViews>
    <sheetView workbookViewId="0">
      <selection activeCell="H14" sqref="H14"/>
    </sheetView>
  </sheetViews>
  <sheetFormatPr defaultRowHeight="15" x14ac:dyDescent="0.2"/>
  <cols>
    <col min="1" max="1" width="0.88671875" customWidth="1"/>
    <col min="2" max="3" width="2.5546875" customWidth="1"/>
    <col min="4" max="4" width="32" customWidth="1"/>
    <col min="5" max="5" width="4.21875" customWidth="1"/>
    <col min="6" max="6" width="8.88671875" style="4"/>
    <col min="7" max="7" width="4.88671875" style="17" bestFit="1" customWidth="1"/>
    <col min="8" max="8" width="8.88671875" style="4"/>
    <col min="9" max="9" width="5" style="17" customWidth="1"/>
  </cols>
  <sheetData>
    <row r="1" spans="1:9" ht="14.25" customHeight="1" x14ac:dyDescent="0.2">
      <c r="A1" s="13" t="s">
        <v>28</v>
      </c>
      <c r="B1" s="13"/>
      <c r="C1" s="13"/>
      <c r="D1" s="13"/>
      <c r="E1" s="13"/>
    </row>
    <row r="2" spans="1:9" ht="14.25" customHeight="1" x14ac:dyDescent="0.2">
      <c r="A2" s="1"/>
      <c r="B2" s="1"/>
      <c r="C2" s="1"/>
      <c r="D2" s="1"/>
      <c r="E2" s="1"/>
      <c r="F2" s="5">
        <v>2025</v>
      </c>
      <c r="G2" s="16"/>
      <c r="H2" s="5">
        <v>2024</v>
      </c>
    </row>
    <row r="3" spans="1:9" ht="11.45" customHeight="1" x14ac:dyDescent="0.2">
      <c r="A3" s="2" t="s">
        <v>0</v>
      </c>
      <c r="B3" s="9" t="s">
        <v>1</v>
      </c>
      <c r="C3" s="9"/>
      <c r="D3" s="9"/>
      <c r="E3" s="9"/>
      <c r="F3" s="6"/>
      <c r="H3" s="6"/>
    </row>
    <row r="4" spans="1:9" ht="11.45" customHeight="1" x14ac:dyDescent="0.2">
      <c r="A4" s="11" t="s">
        <v>0</v>
      </c>
      <c r="B4" s="11"/>
      <c r="C4" s="9" t="s">
        <v>4</v>
      </c>
      <c r="D4" s="9"/>
      <c r="E4" s="9"/>
      <c r="F4" s="6"/>
      <c r="H4" s="6"/>
    </row>
    <row r="5" spans="1:9" ht="11.45" customHeight="1" x14ac:dyDescent="0.2">
      <c r="A5" s="11" t="s">
        <v>0</v>
      </c>
      <c r="B5" s="11"/>
      <c r="C5" s="11"/>
      <c r="D5" s="10" t="s">
        <v>31</v>
      </c>
      <c r="E5" s="9"/>
      <c r="F5" s="6">
        <f>992823.55+199483.44</f>
        <v>1192306.99</v>
      </c>
      <c r="H5" s="6">
        <v>1531545.5</v>
      </c>
    </row>
    <row r="6" spans="1:9" ht="11.45" customHeight="1" x14ac:dyDescent="0.2">
      <c r="A6" s="2"/>
      <c r="B6" s="2"/>
      <c r="C6" s="2"/>
      <c r="D6" s="7" t="s">
        <v>33</v>
      </c>
      <c r="E6" s="3"/>
      <c r="F6" s="6">
        <v>190980</v>
      </c>
      <c r="H6" s="6">
        <v>139868.16</v>
      </c>
    </row>
    <row r="7" spans="1:9" ht="11.45" customHeight="1" x14ac:dyDescent="0.2">
      <c r="A7" s="11" t="s">
        <v>0</v>
      </c>
      <c r="B7" s="11"/>
      <c r="C7" s="11"/>
      <c r="D7" s="10" t="s">
        <v>32</v>
      </c>
      <c r="E7" s="9"/>
      <c r="F7" s="6"/>
      <c r="H7" s="6"/>
    </row>
    <row r="8" spans="1:9" ht="11.45" customHeight="1" x14ac:dyDescent="0.2">
      <c r="F8" s="6">
        <f>F5+F6</f>
        <v>1383286.99</v>
      </c>
      <c r="H8" s="6">
        <f>H5+H6</f>
        <v>1671413.66</v>
      </c>
    </row>
    <row r="9" spans="1:9" ht="11.45" customHeight="1" x14ac:dyDescent="0.2">
      <c r="A9" s="11" t="s">
        <v>0</v>
      </c>
      <c r="B9" s="11"/>
      <c r="C9" s="9" t="s">
        <v>7</v>
      </c>
      <c r="D9" s="9"/>
      <c r="E9" s="9"/>
      <c r="F9" s="6"/>
      <c r="H9" s="6"/>
    </row>
    <row r="10" spans="1:9" ht="11.45" customHeight="1" x14ac:dyDescent="0.2">
      <c r="A10" s="11" t="s">
        <v>0</v>
      </c>
      <c r="B10" s="11"/>
      <c r="C10" s="11"/>
      <c r="D10" s="9" t="s">
        <v>11</v>
      </c>
      <c r="E10" s="9"/>
      <c r="F10" s="6">
        <f>97188.33-80123.15</f>
        <v>17065.180000000008</v>
      </c>
      <c r="G10" s="17">
        <f>F10/$F$5</f>
        <v>1.431274004356882E-2</v>
      </c>
      <c r="H10" s="6">
        <v>2466.94</v>
      </c>
      <c r="I10" s="17">
        <f>H10/$H$8</f>
        <v>1.4759601761301867E-3</v>
      </c>
    </row>
    <row r="11" spans="1:9" ht="11.45" customHeight="1" x14ac:dyDescent="0.2">
      <c r="A11" s="11" t="s">
        <v>0</v>
      </c>
      <c r="B11" s="11"/>
      <c r="C11" s="11"/>
      <c r="D11" s="9" t="s">
        <v>12</v>
      </c>
      <c r="E11" s="9"/>
      <c r="F11" s="6">
        <f>25414.69+6207.93+286172.79+28853.4+574517.85+26582.97</f>
        <v>947749.62999999989</v>
      </c>
      <c r="G11" s="17">
        <f t="shared" ref="G11:G13" si="0">F11/$F$5</f>
        <v>0.79488725466584731</v>
      </c>
      <c r="H11" s="6">
        <f>22457.33+9797.87+411447.57+71155.43+771085.56+32955.82+5090.4</f>
        <v>1323989.98</v>
      </c>
      <c r="I11" s="17">
        <f t="shared" ref="I11:I13" si="1">H11/$H$8</f>
        <v>0.79213782421761469</v>
      </c>
    </row>
    <row r="12" spans="1:9" ht="11.45" customHeight="1" x14ac:dyDescent="0.2">
      <c r="A12" s="11" t="s">
        <v>0</v>
      </c>
      <c r="B12" s="11"/>
      <c r="C12" s="11"/>
      <c r="D12" s="9" t="s">
        <v>16</v>
      </c>
      <c r="E12" s="9"/>
      <c r="F12" s="6">
        <f>5365+3723.92+62062.1+35293.07+16212.93+148310.2-46712.11+9951.91+5714.5+8854.25+22965.11+33097.5+3597.95+7695.68+43800.62+19785.33+18240+7444.78</f>
        <v>405402.74000000005</v>
      </c>
      <c r="G12" s="17">
        <f t="shared" si="0"/>
        <v>0.34001540157036236</v>
      </c>
      <c r="H12" s="6">
        <f>177779.63+10824.18+15061.66+6832.43+74625.24+1172.95+18344.34+29831.66+14915.97+4836.92+32465.51+21740.48+23747.78+8458.17+51497.57+28157.27+7861.8+10962.21+3913.8-19962.89</f>
        <v>523066.68000000005</v>
      </c>
      <c r="I12" s="17">
        <f t="shared" si="1"/>
        <v>0.31294866885316713</v>
      </c>
    </row>
    <row r="13" spans="1:9" ht="11.45" customHeight="1" x14ac:dyDescent="0.2">
      <c r="A13" s="11" t="s">
        <v>0</v>
      </c>
      <c r="B13" s="11"/>
      <c r="C13" s="11"/>
      <c r="D13" s="9" t="s">
        <v>18</v>
      </c>
      <c r="E13" s="9"/>
      <c r="F13" s="6">
        <v>46148.57</v>
      </c>
      <c r="G13" s="17">
        <f t="shared" si="0"/>
        <v>3.8705275056720084E-2</v>
      </c>
      <c r="H13" s="6">
        <f>6747.42+23324.67</f>
        <v>30072.089999999997</v>
      </c>
      <c r="I13" s="17">
        <f t="shared" si="1"/>
        <v>1.7992009231275516E-2</v>
      </c>
    </row>
    <row r="14" spans="1:9" ht="11.45" customHeight="1" x14ac:dyDescent="0.2">
      <c r="A14" s="2"/>
      <c r="B14" s="2"/>
      <c r="C14" s="2"/>
      <c r="D14" s="3"/>
      <c r="E14" s="3"/>
      <c r="F14" s="6">
        <f>SUM(F10:F13)</f>
        <v>1416366.12</v>
      </c>
      <c r="H14" s="6">
        <f>SUM(H10:H13)</f>
        <v>1879595.6900000002</v>
      </c>
    </row>
    <row r="15" spans="1:9" ht="11.45" customHeight="1" x14ac:dyDescent="0.2">
      <c r="A15" s="11" t="s">
        <v>0</v>
      </c>
      <c r="B15" s="11"/>
      <c r="C15" s="9" t="s">
        <v>19</v>
      </c>
      <c r="D15" s="9"/>
      <c r="E15" s="9"/>
      <c r="F15" s="6">
        <f>F5+F7-F10-F11-F12-F13</f>
        <v>-224059.12999999989</v>
      </c>
      <c r="H15" s="6">
        <f>H5+H7+H6-H10-H11-H12-H13</f>
        <v>-208182.03000000006</v>
      </c>
    </row>
    <row r="16" spans="1:9" ht="11.45" customHeight="1" x14ac:dyDescent="0.2">
      <c r="F16" s="6"/>
      <c r="H16" s="6"/>
    </row>
    <row r="17" spans="1:9" ht="11.45" customHeight="1" x14ac:dyDescent="0.2">
      <c r="A17" s="2" t="s">
        <v>0</v>
      </c>
      <c r="B17" s="9" t="s">
        <v>20</v>
      </c>
      <c r="C17" s="9"/>
      <c r="D17" s="9"/>
      <c r="E17" s="9"/>
      <c r="F17" s="6"/>
      <c r="H17" s="6"/>
    </row>
    <row r="18" spans="1:9" ht="11.45" customHeight="1" x14ac:dyDescent="0.2">
      <c r="A18" s="2"/>
      <c r="B18" s="3"/>
      <c r="C18" s="8" t="s">
        <v>30</v>
      </c>
      <c r="D18" s="12"/>
      <c r="E18" s="3"/>
      <c r="F18" s="6"/>
      <c r="H18" s="6"/>
    </row>
    <row r="19" spans="1:9" ht="11.45" customHeight="1" x14ac:dyDescent="0.2">
      <c r="A19" s="11" t="s">
        <v>0</v>
      </c>
      <c r="B19" s="11"/>
      <c r="C19" s="9" t="s">
        <v>21</v>
      </c>
      <c r="D19" s="9"/>
      <c r="E19" s="9"/>
      <c r="F19" s="6">
        <f>190367.61-735</f>
        <v>189632.61</v>
      </c>
      <c r="G19" s="17">
        <f t="shared" ref="G19" si="2">F19/$F$5</f>
        <v>0.15904679884498538</v>
      </c>
      <c r="H19" s="6">
        <v>215543.8</v>
      </c>
      <c r="I19" s="17">
        <f t="shared" ref="I19" si="3">H19/$H$8</f>
        <v>0.12895897955028079</v>
      </c>
    </row>
    <row r="20" spans="1:9" ht="11.45" customHeight="1" x14ac:dyDescent="0.2">
      <c r="A20" s="11" t="s">
        <v>0</v>
      </c>
      <c r="B20" s="11"/>
      <c r="C20" s="9" t="s">
        <v>22</v>
      </c>
      <c r="D20" s="9"/>
      <c r="E20" s="9"/>
      <c r="F20" s="6">
        <f>F18-F19</f>
        <v>-189632.61</v>
      </c>
      <c r="H20" s="6">
        <f>H18-H19</f>
        <v>-215543.8</v>
      </c>
    </row>
    <row r="21" spans="1:9" ht="11.45" customHeight="1" x14ac:dyDescent="0.2">
      <c r="F21" s="6"/>
      <c r="H21" s="6"/>
    </row>
    <row r="22" spans="1:9" ht="11.45" customHeight="1" x14ac:dyDescent="0.2">
      <c r="A22" s="2" t="s">
        <v>0</v>
      </c>
      <c r="B22" s="9" t="s">
        <v>23</v>
      </c>
      <c r="C22" s="9"/>
      <c r="D22" s="9"/>
      <c r="E22" s="9"/>
      <c r="F22" s="6"/>
      <c r="H22" s="6"/>
    </row>
    <row r="23" spans="1:9" ht="11.45" customHeight="1" x14ac:dyDescent="0.2">
      <c r="A23" s="2"/>
      <c r="B23" s="3"/>
      <c r="C23" s="11" t="s">
        <v>34</v>
      </c>
      <c r="D23" s="12"/>
      <c r="E23" s="3"/>
      <c r="F23" s="6">
        <f>220000+24253.91</f>
        <v>244253.91</v>
      </c>
      <c r="G23" s="17">
        <f t="shared" ref="G23:G24" si="4">F23/$F$5</f>
        <v>0.20485823873262707</v>
      </c>
      <c r="H23" s="6">
        <v>3304.49</v>
      </c>
      <c r="I23" s="17">
        <f t="shared" ref="I23:I24" si="5">H23/$H$8</f>
        <v>1.9770629372503753E-3</v>
      </c>
    </row>
    <row r="24" spans="1:9" ht="11.45" customHeight="1" x14ac:dyDescent="0.2">
      <c r="A24" s="11" t="s">
        <v>0</v>
      </c>
      <c r="B24" s="11"/>
      <c r="C24" s="10" t="s">
        <v>29</v>
      </c>
      <c r="D24" s="9"/>
      <c r="E24" s="9"/>
      <c r="F24" s="6">
        <v>47868.800000000003</v>
      </c>
      <c r="G24" s="17">
        <f t="shared" si="4"/>
        <v>4.0148049454947841E-2</v>
      </c>
      <c r="H24" s="6">
        <f>78040.3+22500</f>
        <v>100540.3</v>
      </c>
      <c r="I24" s="17">
        <f t="shared" si="5"/>
        <v>6.015285288502429E-2</v>
      </c>
    </row>
    <row r="25" spans="1:9" ht="11.45" customHeight="1" x14ac:dyDescent="0.2">
      <c r="A25" s="11" t="s">
        <v>0</v>
      </c>
      <c r="B25" s="11"/>
      <c r="C25" s="9" t="s">
        <v>24</v>
      </c>
      <c r="D25" s="9"/>
      <c r="E25" s="9"/>
      <c r="F25" s="6">
        <f>F23-F24</f>
        <v>196385.11</v>
      </c>
      <c r="H25" s="6">
        <f>H23-H24</f>
        <v>-97235.81</v>
      </c>
    </row>
    <row r="26" spans="1:9" ht="11.45" customHeight="1" x14ac:dyDescent="0.2">
      <c r="F26" s="6"/>
      <c r="H26" s="6"/>
    </row>
    <row r="27" spans="1:9" ht="11.45" customHeight="1" x14ac:dyDescent="0.2">
      <c r="A27" s="2" t="s">
        <v>0</v>
      </c>
      <c r="B27" s="9" t="s">
        <v>25</v>
      </c>
      <c r="C27" s="9"/>
      <c r="D27" s="9"/>
      <c r="E27" s="9"/>
      <c r="F27" s="14">
        <f>F15+F20+F25</f>
        <v>-217306.62999999989</v>
      </c>
      <c r="G27" s="16"/>
      <c r="H27" s="14">
        <f>H15+H20+H25</f>
        <v>-520961.64000000007</v>
      </c>
    </row>
    <row r="28" spans="1:9" ht="11.45" customHeight="1" x14ac:dyDescent="0.2">
      <c r="F28" s="6"/>
      <c r="H28" s="6"/>
    </row>
    <row r="29" spans="1:9" ht="11.45" customHeight="1" x14ac:dyDescent="0.2">
      <c r="A29" s="2" t="s">
        <v>0</v>
      </c>
      <c r="B29" s="9" t="s">
        <v>26</v>
      </c>
      <c r="C29" s="9"/>
      <c r="D29" s="9"/>
      <c r="E29" s="9"/>
      <c r="F29" s="14">
        <v>247869.68</v>
      </c>
      <c r="G29" s="6"/>
      <c r="H29" s="14">
        <v>88766.13</v>
      </c>
    </row>
    <row r="30" spans="1:9" ht="11.45" customHeight="1" x14ac:dyDescent="0.2">
      <c r="A30" s="2" t="s">
        <v>0</v>
      </c>
      <c r="B30" s="9" t="s">
        <v>27</v>
      </c>
      <c r="C30" s="9"/>
      <c r="D30" s="9"/>
      <c r="E30" s="9"/>
      <c r="F30" s="14">
        <v>149384.88</v>
      </c>
      <c r="G30" s="6"/>
      <c r="H30" s="14">
        <v>247869.68</v>
      </c>
    </row>
    <row r="31" spans="1:9" ht="11.45" customHeight="1" x14ac:dyDescent="0.2">
      <c r="F31" s="6"/>
      <c r="H31" s="6"/>
    </row>
    <row r="33" spans="6:8" x14ac:dyDescent="0.2">
      <c r="F33" s="15"/>
      <c r="H33" s="15"/>
    </row>
  </sheetData>
  <mergeCells count="35">
    <mergeCell ref="A25:B25"/>
    <mergeCell ref="C25:E25"/>
    <mergeCell ref="B27:E27"/>
    <mergeCell ref="B29:E29"/>
    <mergeCell ref="B30:E30"/>
    <mergeCell ref="A20:B20"/>
    <mergeCell ref="C20:E20"/>
    <mergeCell ref="B22:E22"/>
    <mergeCell ref="C23:D23"/>
    <mergeCell ref="A24:B24"/>
    <mergeCell ref="C24:E24"/>
    <mergeCell ref="A15:B15"/>
    <mergeCell ref="C15:E15"/>
    <mergeCell ref="B17:E17"/>
    <mergeCell ref="C18:D18"/>
    <mergeCell ref="A19:B19"/>
    <mergeCell ref="C19:E19"/>
    <mergeCell ref="A11:C11"/>
    <mergeCell ref="D11:E11"/>
    <mergeCell ref="A12:C12"/>
    <mergeCell ref="D12:E12"/>
    <mergeCell ref="A13:C13"/>
    <mergeCell ref="D13:E13"/>
    <mergeCell ref="A7:C7"/>
    <mergeCell ref="D7:E7"/>
    <mergeCell ref="A9:B9"/>
    <mergeCell ref="C9:E9"/>
    <mergeCell ref="A10:C10"/>
    <mergeCell ref="D10:E10"/>
    <mergeCell ref="A1:E1"/>
    <mergeCell ref="B3:E3"/>
    <mergeCell ref="A4:B4"/>
    <mergeCell ref="C4:E4"/>
    <mergeCell ref="A5:C5"/>
    <mergeCell ref="D5:E5"/>
  </mergeCells>
  <pageMargins left="0.39" right="0.39" top="0.39" bottom="0.39" header="0" footer="0"/>
  <pageSetup paperSize="9" firstPageNumber="0" orientation="portrait" useFirstPageNumber="1" errors="blank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49EB30A15652843A445AF00FFD09D17" ma:contentTypeVersion="13" ma:contentTypeDescription="Crie um novo documento." ma:contentTypeScope="" ma:versionID="7d631e76a9c4e0aa4439d44e63463ef4">
  <xsd:schema xmlns:xsd="http://www.w3.org/2001/XMLSchema" xmlns:xs="http://www.w3.org/2001/XMLSchema" xmlns:p="http://schemas.microsoft.com/office/2006/metadata/properties" xmlns:ns2="f84d1434-d69a-494c-9ba9-683504e36810" xmlns:ns3="349a5b39-c5d8-40e2-9ec9-e4034b16938e" targetNamespace="http://schemas.microsoft.com/office/2006/metadata/properties" ma:root="true" ma:fieldsID="444e8e18df266a960e6c79b26788ea96" ns2:_="" ns3:_="">
    <xsd:import namespace="f84d1434-d69a-494c-9ba9-683504e36810"/>
    <xsd:import namespace="349a5b39-c5d8-40e2-9ec9-e4034b1693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4d1434-d69a-494c-9ba9-683504e368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Marcações de imagem" ma:readOnly="false" ma:fieldId="{5cf76f15-5ced-4ddc-b409-7134ff3c332f}" ma:taxonomyMulti="true" ma:sspId="d32b641b-164a-4601-8169-a1eb56353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9a5b39-c5d8-40e2-9ec9-e4034b16938e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1a073c0-b1a4-438c-ab9d-c60b7255e86c}" ma:internalName="TaxCatchAll" ma:showField="CatchAllData" ma:web="349a5b39-c5d8-40e2-9ec9-e4034b16938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84d1434-d69a-494c-9ba9-683504e36810">
      <Terms xmlns="http://schemas.microsoft.com/office/infopath/2007/PartnerControls"/>
    </lcf76f155ced4ddcb4097134ff3c332f>
    <TaxCatchAll xmlns="349a5b39-c5d8-40e2-9ec9-e4034b16938e" xsi:nil="true"/>
  </documentManagement>
</p:properties>
</file>

<file path=customXml/itemProps1.xml><?xml version="1.0" encoding="utf-8"?>
<ds:datastoreItem xmlns:ds="http://schemas.openxmlformats.org/officeDocument/2006/customXml" ds:itemID="{24811B39-1DBB-4B2C-891A-365BEDD65067}"/>
</file>

<file path=customXml/itemProps2.xml><?xml version="1.0" encoding="utf-8"?>
<ds:datastoreItem xmlns:ds="http://schemas.openxmlformats.org/officeDocument/2006/customXml" ds:itemID="{36E5E697-7FE1-4C7D-A749-32AAFBF19D4D}"/>
</file>

<file path=customXml/itemProps3.xml><?xml version="1.0" encoding="utf-8"?>
<ds:datastoreItem xmlns:ds="http://schemas.openxmlformats.org/officeDocument/2006/customXml" ds:itemID="{DF3C3E98-1FEF-4466-BE18-C12D914045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Direto</vt:lpstr>
      <vt:lpstr>Direto (2)</vt:lpstr>
      <vt:lpstr>Direto (3)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WBA Contabilidade</cp:lastModifiedBy>
  <cp:revision>2</cp:revision>
  <cp:lastPrinted>2025-10-02T16:16:52Z</cp:lastPrinted>
  <dcterms:created xsi:type="dcterms:W3CDTF">2025-10-01T18:15:35Z</dcterms:created>
  <dcterms:modified xsi:type="dcterms:W3CDTF">2025-10-02T16:28:58Z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0x010100D49EB30A15652843A445AF00FFD09D17</vt:lpwstr>
  </property>
</Properties>
</file>